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tamirs555-my.sharepoint.com/personal/tamir_tamir-s_co_il/Documents/שיווק/שיתופי פעולה/שתיל/"/>
    </mc:Choice>
  </mc:AlternateContent>
  <xr:revisionPtr revIDLastSave="611" documentId="11_0F590EFC617043BAC26544431A77FEF67992CCA5" xr6:coauthVersionLast="47" xr6:coauthVersionMax="47" xr10:uidLastSave="{2EDFDDA9-454D-4240-A7C0-60DA981BB45F}"/>
  <bookViews>
    <workbookView showSheetTabs="0" xWindow="-120" yWindow="-120" windowWidth="20640" windowHeight="11160" xr2:uid="{00000000-000D-0000-FFFF-FFFF00000000}"/>
  </bookViews>
  <sheets>
    <sheet name="דיסקליימר" sheetId="5" r:id="rId1"/>
    <sheet name="נתונים" sheetId="1" r:id="rId2"/>
    <sheet name="תוצאות" sheetId="3" r:id="rId3"/>
    <sheet name="בדיקת הנהכ" sheetId="6" state="hidden" r:id="rId4"/>
  </sheets>
  <definedNames>
    <definedName name="_xlnm.Print_Area" localSheetId="3">'בדיקת הנהכ'!#REF!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3" l="1"/>
  <c r="G5" i="3"/>
  <c r="D5" i="3"/>
  <c r="D11" i="3" s="1"/>
  <c r="I5" i="3"/>
  <c r="F5" i="6"/>
  <c r="G12" i="6" s="1"/>
  <c r="C15" i="6"/>
  <c r="C14" i="6"/>
  <c r="C13" i="6"/>
  <c r="C12" i="6"/>
  <c r="C11" i="6"/>
  <c r="D13" i="3" l="1"/>
  <c r="F11" i="3"/>
  <c r="F13" i="3" s="1"/>
  <c r="B12" i="6"/>
  <c r="G15" i="6"/>
  <c r="B13" i="6"/>
  <c r="B10" i="6"/>
  <c r="G10" i="6"/>
  <c r="B11" i="6"/>
  <c r="G13" i="6"/>
  <c r="B14" i="6"/>
  <c r="G11" i="6"/>
  <c r="G14" i="6"/>
  <c r="B15" i="6"/>
  <c r="G17" i="6" l="1"/>
  <c r="G18" i="6" s="1"/>
  <c r="I8" i="3" s="1"/>
  <c r="I11" i="3" s="1"/>
  <c r="I13" i="3" l="1"/>
  <c r="B5" i="3" l="1"/>
  <c r="B13" i="3" s="1"/>
  <c r="D19" i="3" s="1"/>
  <c r="B11" i="3" l="1"/>
</calcChain>
</file>

<file path=xl/sharedStrings.xml><?xml version="1.0" encoding="utf-8"?>
<sst xmlns="http://schemas.openxmlformats.org/spreadsheetml/2006/main" count="41" uniqueCount="33">
  <si>
    <t>תנאי סף 1</t>
  </si>
  <si>
    <t>תנאי סף 2</t>
  </si>
  <si>
    <t>תנאי סף 3</t>
  </si>
  <si>
    <t>מחזור פעילות המוסד ע"פ דוחותיו הכספיים המבוקרים עולה על סך 100,000 ₪</t>
  </si>
  <si>
    <t>למוסד גירעון מצטבר מפעילות שוטפת, על פי הדוחות הכספיים המבוקרים שלו, בשיעור של מעל 50% ממחזור ההכנסות השנתי יחד עם גירעון שנתי בדוח הפעילות השנתי האחרון שהוגש.</t>
  </si>
  <si>
    <t>מוסד שבדו"ח הכספי המבוקר האחרון שהגיש קיימים עודפים כספיים מצטברים, מפעילות שוטפת, העולים על שליש מתקציבו השוטף.</t>
  </si>
  <si>
    <t>הוועדה איננה תומכת במוסד שהוצאות הנהלה וכלליות שלו, גבוהות מהאחוז המותר לפי הוראות החשכ"ל.</t>
  </si>
  <si>
    <t>בס"ד</t>
  </si>
  <si>
    <t>קובץ זה נבנה ע"י רו"ח תמיר שרעבי בכדי לסייע למלכ"רים בבחינת העמידה בתנאי הסף של ועדת העזבונות, באמצעות אומדן ראשוני והמלצות שונות.</t>
  </si>
  <si>
    <t>למרות הניסיון לבצע חישוב מדויק ומהימן יש לזכור כי הקובץ לא מחייב את הוועדה ויכול שהוועדה תשנה את תנאיה או שתחליט בצורה השונה מתוצאות הקובץ.</t>
  </si>
  <si>
    <t>מחזור הפעילות ( הכנסות, כולל שווי), בש"ח</t>
  </si>
  <si>
    <t>הוצאות הנהלה וכלליות, בש"ח</t>
  </si>
  <si>
    <t>נכסים נטו שלא קיימת לגביהם הגבלה:</t>
  </si>
  <si>
    <t>נכסים נטו ששימשו לרכוש קבוע</t>
  </si>
  <si>
    <t xml:space="preserve">נכסים נטו  שקיימת לגביהם הגבלה </t>
  </si>
  <si>
    <r>
      <t xml:space="preserve">נכסים נטו לשימוש לפעילויות - </t>
    </r>
    <r>
      <rPr>
        <b/>
        <u/>
        <sz val="12"/>
        <color theme="7" tint="0.79998168889431442"/>
        <rFont val="Arial"/>
        <family val="2"/>
      </rPr>
      <t>שיועדו</t>
    </r>
    <r>
      <rPr>
        <b/>
        <sz val="12"/>
        <color theme="7" tint="0.79998168889431442"/>
        <rFont val="Arial"/>
        <family val="2"/>
        <scheme val="minor"/>
      </rPr>
      <t xml:space="preserve"> ע"י מוסדות המלכ"ר</t>
    </r>
  </si>
  <si>
    <r>
      <t xml:space="preserve">נכסים נטו לשימוש לפעילויות - </t>
    </r>
    <r>
      <rPr>
        <b/>
        <u/>
        <sz val="12"/>
        <color theme="7" tint="0.79998168889431442"/>
        <rFont val="Arial"/>
        <family val="2"/>
      </rPr>
      <t>שלא יועדו</t>
    </r>
    <r>
      <rPr>
        <b/>
        <sz val="12"/>
        <color theme="7" tint="0.79998168889431442"/>
        <rFont val="Arial"/>
        <family val="2"/>
        <scheme val="minor"/>
      </rPr>
      <t xml:space="preserve"> ע"י מוסדות המלכ"ר</t>
    </r>
  </si>
  <si>
    <t>תוצאה</t>
  </si>
  <si>
    <t>מסקנה</t>
  </si>
  <si>
    <t>סה"כ הכנסות העמותה לפי תקציב</t>
  </si>
  <si>
    <t>ממחזור</t>
  </si>
  <si>
    <t>עד מחזור</t>
  </si>
  <si>
    <t>אחוז שולי</t>
  </si>
  <si>
    <t>באתר החשכ"ל מצוין שמדובר באחוז שולי</t>
  </si>
  <si>
    <t>**התקרה המותרת לפי הוראות החשכ"ל הינה תקרה שולית (בדומה למס הכנסה ליחידים), המספר המופיע חושב בהתאם.</t>
  </si>
  <si>
    <t>תקרה מותרת *</t>
  </si>
  <si>
    <t>תוצאה סופית</t>
  </si>
  <si>
    <t xml:space="preserve">תקרה מותרת </t>
  </si>
  <si>
    <t>עודף (גירעון) נטו לשנה</t>
  </si>
  <si>
    <t>מספר בתוך סוגריים = מספר שלילי , יש להזין בהתאם</t>
  </si>
  <si>
    <t>המספרים הרשומים הינם המספרים של הדוגמא- יש למחוק אותם ולרשום את הנתונים של המוסד הנבדק</t>
  </si>
  <si>
    <r>
      <t>יש למלא את הנתונים הבאים מהדוחות הכספיים האחרונים של המוסד:</t>
    </r>
    <r>
      <rPr>
        <b/>
        <sz val="14"/>
        <color rgb="FFFF6D6D"/>
        <rFont val="Arial"/>
        <family val="2"/>
        <scheme val="minor"/>
      </rPr>
      <t xml:space="preserve">  -</t>
    </r>
    <r>
      <rPr>
        <b/>
        <sz val="14"/>
        <color rgb="FFFF0000"/>
        <rFont val="Arial"/>
        <family val="2"/>
      </rPr>
      <t xml:space="preserve"> </t>
    </r>
    <r>
      <rPr>
        <b/>
        <sz val="14"/>
        <color theme="0" tint="-4.9989318521683403E-2"/>
        <rFont val="Arial"/>
        <family val="2"/>
      </rPr>
      <t>ראו למטה דוחות כספיים עם סימון של השורות אותן יש להעתיק</t>
    </r>
  </si>
  <si>
    <t>במקרים בהם לא עומדים בתנאי הסף, מומלץ להתייעץ עם רו"ח שיבחן הצגה חשבונאית שונה לצורך עמידה בתנאי הסף.
להתייעצות (ללא תשלום) עם רו"ח תמיר שרעבי ניתן לשלוח הודעה: במייל tamir@tamir-s.co.il  או בטלפון 054-7767401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</si>
</sst>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;\-#,##0;\-"/>
    <numFmt numFmtId="165" formatCode="0.0%"/>
  </numFmts>
  <fonts count="3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20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theme="4" tint="0.79998168889431442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theme="7" tint="0.79998168889431442"/>
      <name val="Arial"/>
      <family val="2"/>
      <scheme val="minor"/>
    </font>
    <font>
      <b/>
      <sz val="11"/>
      <color theme="7" tint="0.79998168889431442"/>
      <name val="Arial"/>
      <family val="2"/>
      <scheme val="minor"/>
    </font>
    <font>
      <b/>
      <u/>
      <sz val="12"/>
      <color theme="7" tint="0.79998168889431442"/>
      <name val="Arial"/>
      <family val="2"/>
      <scheme val="minor"/>
    </font>
    <font>
      <b/>
      <u/>
      <sz val="12"/>
      <color theme="7" tint="0.39997558519241921"/>
      <name val="Arial"/>
      <family val="2"/>
      <scheme val="minor"/>
    </font>
    <font>
      <b/>
      <u/>
      <sz val="12"/>
      <color theme="7" tint="0.79998168889431442"/>
      <name val="Arial"/>
      <family val="2"/>
    </font>
    <font>
      <sz val="11"/>
      <name val="Arial"/>
      <family val="2"/>
      <scheme val="minor"/>
    </font>
    <font>
      <sz val="11"/>
      <color theme="8" tint="-0.249977111117893"/>
      <name val="Arial"/>
      <family val="2"/>
      <scheme val="minor"/>
    </font>
    <font>
      <b/>
      <sz val="12"/>
      <color theme="8" tint="-0.249977111117893"/>
      <name val="Arial"/>
      <family val="2"/>
      <scheme val="minor"/>
    </font>
    <font>
      <sz val="12"/>
      <name val="Arial"/>
      <family val="2"/>
      <scheme val="minor"/>
    </font>
    <font>
      <sz val="20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rgb="FFFF6D6D"/>
      <name val="Arial"/>
      <family val="2"/>
      <scheme val="minor"/>
    </font>
    <font>
      <b/>
      <sz val="14"/>
      <color rgb="FFFF0000"/>
      <name val="Arial"/>
      <family val="2"/>
    </font>
    <font>
      <b/>
      <sz val="18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8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24"/>
      <color theme="0"/>
      <name val="Arial"/>
      <family val="2"/>
      <scheme val="minor"/>
    </font>
    <font>
      <b/>
      <sz val="14"/>
      <color theme="0" tint="-4.9989318521683403E-2"/>
      <name val="Arial"/>
      <family val="2"/>
    </font>
    <font>
      <b/>
      <sz val="14"/>
      <color rgb="FFFF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FFE9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2D1EC"/>
        <bgColor indexed="64"/>
      </patternFill>
    </fill>
    <fill>
      <patternFill patternType="solid">
        <fgColor rgb="FFD6E0F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87">
    <xf numFmtId="0" fontId="0" fillId="0" borderId="0" xfId="0"/>
    <xf numFmtId="0" fontId="14" fillId="9" borderId="0" xfId="0" applyFont="1" applyFill="1"/>
    <xf numFmtId="164" fontId="14" fillId="9" borderId="0" xfId="0" applyNumberFormat="1" applyFont="1" applyFill="1" applyAlignment="1">
      <alignment horizontal="center"/>
    </xf>
    <xf numFmtId="0" fontId="14" fillId="9" borderId="0" xfId="0" applyFont="1" applyFill="1" applyAlignment="1">
      <alignment horizontal="center" vertical="center" wrapText="1"/>
    </xf>
    <xf numFmtId="9" fontId="14" fillId="9" borderId="0" xfId="2" applyFont="1" applyFill="1"/>
    <xf numFmtId="0" fontId="14" fillId="8" borderId="0" xfId="0" applyFont="1" applyFill="1"/>
    <xf numFmtId="164" fontId="14" fillId="8" borderId="0" xfId="0" applyNumberFormat="1" applyFont="1" applyFill="1" applyAlignment="1">
      <alignment horizontal="center"/>
    </xf>
    <xf numFmtId="165" fontId="14" fillId="8" borderId="0" xfId="2" applyNumberFormat="1" applyFont="1" applyFill="1" applyAlignment="1">
      <alignment horizontal="center"/>
    </xf>
    <xf numFmtId="165" fontId="14" fillId="8" borderId="0" xfId="0" applyNumberFormat="1" applyFont="1" applyFill="1" applyAlignment="1">
      <alignment horizontal="center"/>
    </xf>
    <xf numFmtId="164" fontId="14" fillId="8" borderId="0" xfId="0" applyNumberFormat="1" applyFont="1" applyFill="1"/>
    <xf numFmtId="165" fontId="14" fillId="8" borderId="0" xfId="2" applyNumberFormat="1" applyFont="1" applyFill="1"/>
    <xf numFmtId="0" fontId="0" fillId="2" borderId="0" xfId="0" applyFill="1" applyProtection="1">
      <protection locked="0"/>
    </xf>
    <xf numFmtId="164" fontId="8" fillId="6" borderId="1" xfId="1" applyNumberFormat="1" applyFont="1" applyFill="1" applyBorder="1" applyAlignment="1" applyProtection="1">
      <alignment horizontal="center"/>
      <protection locked="0"/>
    </xf>
    <xf numFmtId="164" fontId="8" fillId="7" borderId="1" xfId="1" applyNumberFormat="1" applyFont="1" applyFill="1" applyBorder="1" applyAlignment="1" applyProtection="1">
      <alignment horizontal="center"/>
      <protection locked="0"/>
    </xf>
    <xf numFmtId="164" fontId="8" fillId="5" borderId="1" xfId="1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15" fillId="2" borderId="0" xfId="0" applyFont="1" applyFill="1" applyAlignment="1" applyProtection="1">
      <alignment horizontal="center" wrapText="1"/>
      <protection locked="0"/>
    </xf>
    <xf numFmtId="0" fontId="16" fillId="10" borderId="3" xfId="0" applyFont="1" applyFill="1" applyBorder="1" applyAlignment="1" applyProtection="1">
      <alignment horizontal="center" wrapText="1"/>
      <protection locked="0"/>
    </xf>
    <xf numFmtId="0" fontId="15" fillId="2" borderId="0" xfId="0" applyFont="1" applyFill="1" applyProtection="1">
      <protection locked="0"/>
    </xf>
    <xf numFmtId="0" fontId="16" fillId="10" borderId="2" xfId="0" applyFont="1" applyFill="1" applyBorder="1" applyAlignment="1" applyProtection="1">
      <alignment horizontal="center" wrapText="1"/>
      <protection locked="0"/>
    </xf>
    <xf numFmtId="0" fontId="16" fillId="10" borderId="9" xfId="0" applyFont="1" applyFill="1" applyBorder="1" applyAlignment="1" applyProtection="1">
      <alignment horizontal="center" wrapText="1"/>
      <protection locked="0"/>
    </xf>
    <xf numFmtId="0" fontId="14" fillId="2" borderId="0" xfId="0" applyFont="1" applyFill="1" applyAlignment="1" applyProtection="1">
      <alignment horizontal="center" wrapText="1"/>
      <protection locked="0"/>
    </xf>
    <xf numFmtId="164" fontId="6" fillId="10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Protection="1">
      <protection locked="0"/>
    </xf>
    <xf numFmtId="165" fontId="6" fillId="10" borderId="3" xfId="2" applyNumberFormat="1" applyFont="1" applyFill="1" applyBorder="1" applyAlignment="1" applyProtection="1">
      <alignment horizontal="center" vertical="center" wrapText="1"/>
      <protection locked="0"/>
    </xf>
    <xf numFmtId="165" fontId="6" fillId="10" borderId="6" xfId="2" applyNumberFormat="1" applyFont="1" applyFill="1" applyBorder="1" applyAlignment="1" applyProtection="1">
      <alignment horizontal="center" vertical="center" wrapText="1"/>
      <protection locked="0"/>
    </xf>
    <xf numFmtId="164" fontId="6" fillId="10" borderId="6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Alignment="1" applyProtection="1">
      <alignment horizontal="center" wrapText="1"/>
      <protection locked="0"/>
    </xf>
    <xf numFmtId="0" fontId="14" fillId="2" borderId="0" xfId="0" applyFont="1" applyFill="1" applyAlignment="1" applyProtection="1">
      <alignment horizontal="right"/>
      <protection locked="0"/>
    </xf>
    <xf numFmtId="9" fontId="6" fillId="10" borderId="3" xfId="2" applyFont="1" applyFill="1" applyBorder="1" applyAlignment="1" applyProtection="1">
      <alignment horizontal="center" vertical="center" wrapText="1"/>
      <protection locked="0"/>
    </xf>
    <xf numFmtId="9" fontId="6" fillId="10" borderId="6" xfId="2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wrapText="1"/>
      <protection locked="0"/>
    </xf>
    <xf numFmtId="0" fontId="2" fillId="10" borderId="10" xfId="0" applyFont="1" applyFill="1" applyBorder="1" applyAlignment="1" applyProtection="1">
      <alignment horizontal="center" wrapText="1"/>
      <protection locked="0"/>
    </xf>
    <xf numFmtId="0" fontId="16" fillId="11" borderId="3" xfId="0" applyFont="1" applyFill="1" applyBorder="1" applyAlignment="1" applyProtection="1">
      <alignment horizontal="center" wrapText="1"/>
      <protection locked="0"/>
    </xf>
    <xf numFmtId="0" fontId="17" fillId="11" borderId="3" xfId="0" applyFont="1" applyFill="1" applyBorder="1" applyAlignment="1" applyProtection="1">
      <alignment horizontal="center" wrapText="1"/>
      <protection locked="0"/>
    </xf>
    <xf numFmtId="0" fontId="18" fillId="11" borderId="3" xfId="0" applyFont="1" applyFill="1" applyBorder="1" applyAlignment="1" applyProtection="1">
      <alignment horizontal="center" wrapText="1"/>
      <protection locked="0"/>
    </xf>
    <xf numFmtId="0" fontId="14" fillId="11" borderId="3" xfId="0" applyFont="1" applyFill="1" applyBorder="1" applyAlignment="1" applyProtection="1">
      <alignment horizontal="center" wrapText="1"/>
      <protection locked="0"/>
    </xf>
    <xf numFmtId="0" fontId="14" fillId="11" borderId="4" xfId="0" applyFont="1" applyFill="1" applyBorder="1" applyAlignment="1" applyProtection="1">
      <alignment horizontal="center" wrapText="1"/>
      <protection locked="0"/>
    </xf>
    <xf numFmtId="0" fontId="24" fillId="2" borderId="0" xfId="0" applyFont="1" applyFill="1" applyAlignment="1" applyProtection="1">
      <alignment horizontal="center" wrapText="1"/>
      <protection locked="0"/>
    </xf>
    <xf numFmtId="0" fontId="2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 readingOrder="2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23" fillId="2" borderId="0" xfId="3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wrapText="1"/>
    </xf>
    <xf numFmtId="0" fontId="0" fillId="2" borderId="0" xfId="0" applyFill="1" applyProtection="1"/>
    <xf numFmtId="0" fontId="19" fillId="2" borderId="0" xfId="0" applyFont="1" applyFill="1" applyProtection="1"/>
    <xf numFmtId="0" fontId="5" fillId="2" borderId="0" xfId="0" applyFont="1" applyFill="1" applyProtection="1"/>
    <xf numFmtId="0" fontId="11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Protection="1"/>
    <xf numFmtId="0" fontId="12" fillId="2" borderId="0" xfId="0" applyFont="1" applyFill="1" applyProtection="1"/>
    <xf numFmtId="0" fontId="7" fillId="2" borderId="0" xfId="0" applyFont="1" applyFill="1" applyProtection="1"/>
    <xf numFmtId="0" fontId="2" fillId="12" borderId="0" xfId="0" applyFont="1" applyFill="1" applyProtection="1"/>
    <xf numFmtId="0" fontId="0" fillId="12" borderId="0" xfId="0" applyFill="1" applyProtection="1"/>
    <xf numFmtId="0" fontId="2" fillId="2" borderId="0" xfId="0" applyFont="1" applyFill="1" applyProtection="1"/>
    <xf numFmtId="0" fontId="0" fillId="2" borderId="0" xfId="0" applyFill="1" applyAlignment="1" applyProtection="1">
      <alignment horizontal="center" vertical="center" wrapText="1"/>
      <protection locked="0"/>
    </xf>
    <xf numFmtId="0" fontId="6" fillId="11" borderId="3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horizontal="center" vertical="center" wrapText="1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29" fillId="2" borderId="0" xfId="0" applyFont="1" applyFill="1" applyProtection="1"/>
    <xf numFmtId="0" fontId="19" fillId="2" borderId="0" xfId="0" applyFont="1" applyFill="1" applyAlignment="1" applyProtection="1">
      <alignment horizontal="right" readingOrder="2"/>
      <protection locked="0"/>
    </xf>
    <xf numFmtId="0" fontId="25" fillId="2" borderId="0" xfId="0" applyFont="1" applyFill="1" applyAlignment="1" applyProtection="1">
      <alignment horizontal="center" wrapText="1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wrapText="1"/>
      <protection locked="0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16" fillId="11" borderId="5" xfId="0" applyFont="1" applyFill="1" applyBorder="1" applyAlignment="1" applyProtection="1">
      <alignment horizontal="center" wrapText="1"/>
      <protection locked="0"/>
    </xf>
    <xf numFmtId="0" fontId="16" fillId="11" borderId="0" xfId="0" applyFont="1" applyFill="1" applyBorder="1" applyAlignment="1" applyProtection="1">
      <alignment horizontal="center" wrapText="1"/>
      <protection locked="0"/>
    </xf>
    <xf numFmtId="0" fontId="6" fillId="11" borderId="5" xfId="0" applyFont="1" applyFill="1" applyBorder="1" applyAlignment="1" applyProtection="1">
      <alignment horizontal="center" vertical="center" wrapText="1"/>
      <protection locked="0"/>
    </xf>
    <xf numFmtId="0" fontId="6" fillId="11" borderId="0" xfId="0" applyFont="1" applyFill="1" applyBorder="1" applyAlignment="1" applyProtection="1">
      <alignment horizontal="center" vertical="center" wrapText="1"/>
      <protection locked="0"/>
    </xf>
    <xf numFmtId="0" fontId="17" fillId="11" borderId="5" xfId="0" applyFont="1" applyFill="1" applyBorder="1" applyAlignment="1" applyProtection="1">
      <alignment horizontal="center" wrapText="1"/>
      <protection locked="0"/>
    </xf>
    <xf numFmtId="0" fontId="17" fillId="11" borderId="0" xfId="0" applyFont="1" applyFill="1" applyBorder="1" applyAlignment="1" applyProtection="1">
      <alignment horizontal="center" wrapText="1"/>
      <protection locked="0"/>
    </xf>
    <xf numFmtId="0" fontId="18" fillId="11" borderId="5" xfId="0" applyFont="1" applyFill="1" applyBorder="1" applyAlignment="1" applyProtection="1">
      <alignment horizontal="center" wrapText="1"/>
      <protection locked="0"/>
    </xf>
    <xf numFmtId="0" fontId="18" fillId="11" borderId="0" xfId="0" applyFont="1" applyFill="1" applyBorder="1" applyAlignment="1" applyProtection="1">
      <alignment horizontal="center" wrapText="1"/>
      <protection locked="0"/>
    </xf>
    <xf numFmtId="0" fontId="14" fillId="11" borderId="5" xfId="0" applyFont="1" applyFill="1" applyBorder="1" applyAlignment="1" applyProtection="1">
      <alignment horizontal="center" wrapText="1"/>
      <protection locked="0"/>
    </xf>
    <xf numFmtId="0" fontId="14" fillId="11" borderId="0" xfId="0" applyFont="1" applyFill="1" applyBorder="1" applyAlignment="1" applyProtection="1">
      <alignment horizontal="center" wrapText="1"/>
      <protection locked="0"/>
    </xf>
    <xf numFmtId="0" fontId="26" fillId="12" borderId="11" xfId="0" applyFont="1" applyFill="1" applyBorder="1" applyAlignment="1" applyProtection="1">
      <alignment horizontal="center" vertical="center" wrapText="1"/>
      <protection locked="0"/>
    </xf>
    <xf numFmtId="0" fontId="26" fillId="12" borderId="12" xfId="0" applyFont="1" applyFill="1" applyBorder="1" applyAlignment="1" applyProtection="1">
      <alignment horizontal="center" vertical="center" wrapText="1"/>
      <protection locked="0"/>
    </xf>
    <xf numFmtId="0" fontId="26" fillId="12" borderId="13" xfId="0" applyFont="1" applyFill="1" applyBorder="1" applyAlignment="1" applyProtection="1">
      <alignment horizontal="center" vertical="center" wrapText="1"/>
      <protection locked="0"/>
    </xf>
    <xf numFmtId="0" fontId="27" fillId="13" borderId="14" xfId="0" applyFont="1" applyFill="1" applyBorder="1" applyAlignment="1" applyProtection="1">
      <alignment horizontal="center" vertical="center" wrapText="1"/>
      <protection locked="0"/>
    </xf>
    <xf numFmtId="0" fontId="27" fillId="13" borderId="15" xfId="0" applyFont="1" applyFill="1" applyBorder="1" applyAlignment="1" applyProtection="1">
      <alignment horizontal="center" vertical="center" wrapText="1"/>
      <protection locked="0"/>
    </xf>
    <xf numFmtId="0" fontId="27" fillId="13" borderId="16" xfId="0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0"/>
  <tableStyles count="0" defaultTableStyle="TableStyleMedium2" defaultPivotStyle="PivotStyleLight16"/>
  <colors>
    <mruColors>
      <color rgb="FFD6E0F2"/>
      <color rgb="FFC2D1EC"/>
      <color rgb="FFFFE9AB"/>
      <color rgb="FFFFF9E7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1504;&#1514;&#1493;&#1504;&#1497;&#1501;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1514;&#1493;&#1510;&#1488;&#1493;&#1514;!A1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tel:0547767401" TargetMode="External"/><Relationship Id="rId2" Type="http://schemas.openxmlformats.org/officeDocument/2006/relationships/hyperlink" Target="mailto:tamir@tamir-s.co.il?subject=&#1492;&#1514;&#1497;&#1497;&#1506;&#1510;&#1493;&#1514;%20&#1489;&#1511;&#1513;&#1512;%20&#1500;&#1493;&#1506;&#1491;&#1514;%20&#1492;&#1506;&#1494;&#1489;&#1493;&#1504;&#1493;&#1514;" TargetMode="External"/><Relationship Id="rId1" Type="http://schemas.openxmlformats.org/officeDocument/2006/relationships/hyperlink" Target="#&#1504;&#1514;&#1493;&#1504;&#1497;&#1501;!A1"/><Relationship Id="rId4" Type="http://schemas.openxmlformats.org/officeDocument/2006/relationships/hyperlink" Target="https://tamir-s.co.i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212912</xdr:colOff>
      <xdr:row>1</xdr:row>
      <xdr:rowOff>89647</xdr:rowOff>
    </xdr:from>
    <xdr:to>
      <xdr:col>9</xdr:col>
      <xdr:colOff>605118</xdr:colOff>
      <xdr:row>2</xdr:row>
      <xdr:rowOff>1043696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FE5E4C70-4E84-5D96-DE54-1C772A54E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2670618" y="291353"/>
          <a:ext cx="3810000" cy="2478049"/>
        </a:xfrm>
        <a:prstGeom prst="rect">
          <a:avLst/>
        </a:prstGeom>
      </xdr:spPr>
    </xdr:pic>
    <xdr:clientData/>
  </xdr:twoCellAnchor>
  <xdr:twoCellAnchor>
    <xdr:from>
      <xdr:col>5</xdr:col>
      <xdr:colOff>100853</xdr:colOff>
      <xdr:row>5</xdr:row>
      <xdr:rowOff>123265</xdr:rowOff>
    </xdr:from>
    <xdr:to>
      <xdr:col>8</xdr:col>
      <xdr:colOff>437029</xdr:colOff>
      <xdr:row>8</xdr:row>
      <xdr:rowOff>156882</xdr:rowOff>
    </xdr:to>
    <xdr:sp macro="" textlink="">
      <xdr:nvSpPr>
        <xdr:cNvPr id="4" name="מלבן: פינות מעוגלות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159086-660C-3E41-18E3-FEC44659343C}"/>
            </a:ext>
          </a:extLst>
        </xdr:cNvPr>
        <xdr:cNvSpPr/>
      </xdr:nvSpPr>
      <xdr:spPr>
        <a:xfrm>
          <a:off x="11193522265" y="3630706"/>
          <a:ext cx="2386853" cy="571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-IL" sz="2000" b="1"/>
            <a:t>להתחלה</a:t>
          </a:r>
          <a:endParaRPr lang="he-IL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104775</xdr:rowOff>
    </xdr:from>
    <xdr:to>
      <xdr:col>3</xdr:col>
      <xdr:colOff>48212</xdr:colOff>
      <xdr:row>78</xdr:row>
      <xdr:rowOff>142875</xdr:rowOff>
    </xdr:to>
    <xdr:pic>
      <xdr:nvPicPr>
        <xdr:cNvPr id="7" name="תמונה 6">
          <a:extLst>
            <a:ext uri="{FF2B5EF4-FFF2-40B4-BE49-F238E27FC236}">
              <a16:creationId xmlns:a16="http://schemas.microsoft.com/office/drawing/2014/main" id="{46CE718A-87E3-1687-9438-DBF0CC3F7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2993838" y="4114800"/>
          <a:ext cx="7030037" cy="994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95251</xdr:colOff>
      <xdr:row>26</xdr:row>
      <xdr:rowOff>85725</xdr:rowOff>
    </xdr:from>
    <xdr:to>
      <xdr:col>15</xdr:col>
      <xdr:colOff>247086</xdr:colOff>
      <xdr:row>78</xdr:row>
      <xdr:rowOff>95250</xdr:rowOff>
    </xdr:to>
    <xdr:pic>
      <xdr:nvPicPr>
        <xdr:cNvPr id="8" name="תמונה 7">
          <a:extLst>
            <a:ext uri="{FF2B5EF4-FFF2-40B4-BE49-F238E27FC236}">
              <a16:creationId xmlns:a16="http://schemas.microsoft.com/office/drawing/2014/main" id="{DF106A3B-3EA3-5564-252B-0DBA77A5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5613114" y="4095750"/>
          <a:ext cx="7009835" cy="991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4048125</xdr:colOff>
      <xdr:row>22</xdr:row>
      <xdr:rowOff>104775</xdr:rowOff>
    </xdr:from>
    <xdr:to>
      <xdr:col>3</xdr:col>
      <xdr:colOff>276225</xdr:colOff>
      <xdr:row>25</xdr:row>
      <xdr:rowOff>38100</xdr:rowOff>
    </xdr:to>
    <xdr:sp macro="" textlink="">
      <xdr:nvSpPr>
        <xdr:cNvPr id="5" name="מלבן: פינות מעוגלות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1093B9C-6FA4-1A2E-38EE-3A993EFF95A2}"/>
            </a:ext>
          </a:extLst>
        </xdr:cNvPr>
        <xdr:cNvSpPr/>
      </xdr:nvSpPr>
      <xdr:spPr>
        <a:xfrm>
          <a:off x="11233813575" y="3448050"/>
          <a:ext cx="3209925" cy="504825"/>
        </a:xfrm>
        <a:prstGeom prst="round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-IL" sz="2400" b="1" baseline="0"/>
            <a:t>לתוצאות</a:t>
          </a:r>
          <a:endParaRPr lang="he-IL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81642</xdr:colOff>
      <xdr:row>21</xdr:row>
      <xdr:rowOff>160882</xdr:rowOff>
    </xdr:from>
    <xdr:to>
      <xdr:col>3</xdr:col>
      <xdr:colOff>1462368</xdr:colOff>
      <xdr:row>26</xdr:row>
      <xdr:rowOff>136070</xdr:rowOff>
    </xdr:to>
    <xdr:sp macro="" textlink="">
      <xdr:nvSpPr>
        <xdr:cNvPr id="2" name="חץ: ימינה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D9D7E-038D-ABA1-3D09-90687B2CE843}"/>
            </a:ext>
          </a:extLst>
        </xdr:cNvPr>
        <xdr:cNvSpPr/>
      </xdr:nvSpPr>
      <xdr:spPr>
        <a:xfrm>
          <a:off x="11147277989" y="7236596"/>
          <a:ext cx="2578154" cy="859653"/>
        </a:xfrm>
        <a:prstGeom prst="rightArrow">
          <a:avLst/>
        </a:prstGeom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-IL" sz="1800" b="1"/>
            <a:t>חזרה</a:t>
          </a:r>
          <a:r>
            <a:rPr lang="he-IL" sz="1800" b="1" baseline="0"/>
            <a:t> להזנת נתונים</a:t>
          </a:r>
          <a:endParaRPr lang="he-IL" sz="1800" b="1"/>
        </a:p>
      </xdr:txBody>
    </xdr:sp>
    <xdr:clientData/>
  </xdr:twoCellAnchor>
  <xdr:twoCellAnchor>
    <xdr:from>
      <xdr:col>3</xdr:col>
      <xdr:colOff>1905000</xdr:colOff>
      <xdr:row>22</xdr:row>
      <xdr:rowOff>108857</xdr:rowOff>
    </xdr:from>
    <xdr:to>
      <xdr:col>6</xdr:col>
      <xdr:colOff>190499</xdr:colOff>
      <xdr:row>26</xdr:row>
      <xdr:rowOff>81642</xdr:rowOff>
    </xdr:to>
    <xdr:sp macro="" textlink="">
      <xdr:nvSpPr>
        <xdr:cNvPr id="6" name="מלבן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558A0A-78FF-8258-A01E-6A16C03EF4D8}"/>
            </a:ext>
          </a:extLst>
        </xdr:cNvPr>
        <xdr:cNvSpPr/>
      </xdr:nvSpPr>
      <xdr:spPr>
        <a:xfrm>
          <a:off x="11145066429" y="7361464"/>
          <a:ext cx="1768928" cy="680357"/>
        </a:xfrm>
        <a:prstGeom prst="rect">
          <a:avLst/>
        </a:prstGeom>
        <a:solidFill>
          <a:schemeClr val="accent6"/>
        </a:solidFill>
        <a:ln>
          <a:noFill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-IL" sz="2000"/>
            <a:t>לשליחת</a:t>
          </a:r>
          <a:r>
            <a:rPr lang="he-IL" sz="2000" baseline="0"/>
            <a:t> מייל</a:t>
          </a:r>
          <a:endParaRPr lang="he-IL" sz="2000"/>
        </a:p>
      </xdr:txBody>
    </xdr:sp>
    <xdr:clientData/>
  </xdr:twoCellAnchor>
  <xdr:twoCellAnchor>
    <xdr:from>
      <xdr:col>6</xdr:col>
      <xdr:colOff>503465</xdr:colOff>
      <xdr:row>22</xdr:row>
      <xdr:rowOff>95249</xdr:rowOff>
    </xdr:from>
    <xdr:to>
      <xdr:col>7</xdr:col>
      <xdr:colOff>1020536</xdr:colOff>
      <xdr:row>26</xdr:row>
      <xdr:rowOff>95250</xdr:rowOff>
    </xdr:to>
    <xdr:sp macro="" textlink="">
      <xdr:nvSpPr>
        <xdr:cNvPr id="7" name="מלבן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8854EB3-4640-400D-ACE0-1205900A4473}"/>
            </a:ext>
          </a:extLst>
        </xdr:cNvPr>
        <xdr:cNvSpPr/>
      </xdr:nvSpPr>
      <xdr:spPr>
        <a:xfrm>
          <a:off x="11142984535" y="7347856"/>
          <a:ext cx="1768928" cy="707573"/>
        </a:xfrm>
        <a:prstGeom prst="rect">
          <a:avLst/>
        </a:prstGeom>
        <a:ln/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-IL" sz="2000"/>
            <a:t>לשיחה</a:t>
          </a:r>
        </a:p>
      </xdr:txBody>
    </xdr:sp>
    <xdr:clientData/>
  </xdr:twoCellAnchor>
  <xdr:twoCellAnchor>
    <xdr:from>
      <xdr:col>8</xdr:col>
      <xdr:colOff>272142</xdr:colOff>
      <xdr:row>22</xdr:row>
      <xdr:rowOff>95249</xdr:rowOff>
    </xdr:from>
    <xdr:to>
      <xdr:col>9</xdr:col>
      <xdr:colOff>435428</xdr:colOff>
      <xdr:row>26</xdr:row>
      <xdr:rowOff>81642</xdr:rowOff>
    </xdr:to>
    <xdr:sp macro="" textlink="">
      <xdr:nvSpPr>
        <xdr:cNvPr id="5" name="מלבן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1E9B18-C7E5-4508-810A-432B025DB101}"/>
            </a:ext>
          </a:extLst>
        </xdr:cNvPr>
        <xdr:cNvSpPr/>
      </xdr:nvSpPr>
      <xdr:spPr>
        <a:xfrm>
          <a:off x="11140412786" y="7347856"/>
          <a:ext cx="2122714" cy="693965"/>
        </a:xfrm>
        <a:prstGeom prst="rect">
          <a:avLst/>
        </a:prstGeom>
        <a:solidFill>
          <a:schemeClr val="accent4">
            <a:lumMod val="75000"/>
          </a:schemeClr>
        </a:solidFill>
        <a:ln/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-IL" sz="2000"/>
            <a:t>לאתר-</a:t>
          </a:r>
          <a:r>
            <a:rPr lang="he-IL" sz="2000" baseline="0"/>
            <a:t> להשארת פרטים לחזרה</a:t>
          </a:r>
          <a:endParaRPr lang="he-IL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720B8-C3DB-4DE7-8572-F002A2813E10}">
  <dimension ref="A1:A5"/>
  <sheetViews>
    <sheetView rightToLeft="1" tabSelected="1" zoomScale="85" zoomScaleNormal="85" workbookViewId="0">
      <selection activeCell="H42" sqref="H42"/>
    </sheetView>
  </sheetViews>
  <sheetFormatPr defaultRowHeight="14.25" x14ac:dyDescent="0.2"/>
  <cols>
    <col min="1" max="16384" width="9" style="48"/>
  </cols>
  <sheetData>
    <row r="1" spans="1:1" s="57" customFormat="1" ht="15.75" x14ac:dyDescent="0.25">
      <c r="A1" s="56" t="s">
        <v>7</v>
      </c>
    </row>
    <row r="2" spans="1:1" s="57" customFormat="1" ht="120" customHeight="1" x14ac:dyDescent="0.2"/>
    <row r="3" spans="1:1" ht="100.5" customHeight="1" x14ac:dyDescent="0.2"/>
    <row r="4" spans="1:1" ht="15.75" x14ac:dyDescent="0.25">
      <c r="A4" s="58" t="s">
        <v>8</v>
      </c>
    </row>
    <row r="5" spans="1:1" ht="15.75" x14ac:dyDescent="0.25">
      <c r="A5" s="58" t="s">
        <v>9</v>
      </c>
    </row>
  </sheetData>
  <sheetProtection algorithmName="SHA-512" hashValue="MoHYTHCsgs3sq9Al2LBDzJaqIoRjN2IZKb8+IUWjwzL340FWA1z035WXawymNA+zCoX6yzOdezHudIyuxK2i/Q==" saltValue="S+axX9DknDn3KL+IT5UsQg==" spinCount="100000" sheet="1"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rightToLeft="1" zoomScale="85" zoomScaleNormal="85" workbookViewId="0">
      <selection activeCell="B14" sqref="B14"/>
    </sheetView>
  </sheetViews>
  <sheetFormatPr defaultRowHeight="15" x14ac:dyDescent="0.25"/>
  <cols>
    <col min="1" max="1" width="54.75" style="50" customWidth="1"/>
    <col min="2" max="2" width="27.875" style="50" customWidth="1"/>
    <col min="3" max="16384" width="9" style="50"/>
  </cols>
  <sheetData>
    <row r="4" spans="1:2" ht="18" x14ac:dyDescent="0.25">
      <c r="A4" s="49" t="s">
        <v>31</v>
      </c>
    </row>
    <row r="5" spans="1:2" ht="18" x14ac:dyDescent="0.25">
      <c r="A5" s="64" t="s">
        <v>30</v>
      </c>
    </row>
    <row r="6" spans="1:2" ht="14.25" customHeight="1" x14ac:dyDescent="0.25"/>
    <row r="7" spans="1:2" ht="15.75" x14ac:dyDescent="0.25">
      <c r="A7" s="51" t="s">
        <v>12</v>
      </c>
    </row>
    <row r="8" spans="1:2" ht="15.75" x14ac:dyDescent="0.25">
      <c r="A8" s="52" t="s">
        <v>15</v>
      </c>
      <c r="B8" s="12">
        <v>0</v>
      </c>
    </row>
    <row r="9" spans="1:2" ht="8.25" customHeight="1" x14ac:dyDescent="0.25">
      <c r="A9" s="53"/>
    </row>
    <row r="10" spans="1:2" ht="15.75" x14ac:dyDescent="0.25">
      <c r="A10" s="52" t="s">
        <v>16</v>
      </c>
      <c r="B10" s="12">
        <v>63626</v>
      </c>
    </row>
    <row r="11" spans="1:2" ht="8.25" customHeight="1" x14ac:dyDescent="0.25">
      <c r="A11" s="53"/>
    </row>
    <row r="12" spans="1:2" ht="15.75" x14ac:dyDescent="0.25">
      <c r="A12" s="52" t="s">
        <v>13</v>
      </c>
      <c r="B12" s="12">
        <v>1809</v>
      </c>
    </row>
    <row r="13" spans="1:2" ht="24.75" customHeight="1" x14ac:dyDescent="0.25"/>
    <row r="14" spans="1:2" ht="15.75" x14ac:dyDescent="0.25">
      <c r="A14" s="54" t="s">
        <v>14</v>
      </c>
      <c r="B14" s="13">
        <v>139304</v>
      </c>
    </row>
    <row r="17" spans="1:4" ht="15.75" x14ac:dyDescent="0.25">
      <c r="A17" s="55" t="s">
        <v>10</v>
      </c>
      <c r="B17" s="14">
        <v>341831</v>
      </c>
    </row>
    <row r="18" spans="1:4" ht="15.75" x14ac:dyDescent="0.25">
      <c r="A18" s="55"/>
    </row>
    <row r="19" spans="1:4" ht="15.75" x14ac:dyDescent="0.25">
      <c r="A19" s="55" t="s">
        <v>11</v>
      </c>
      <c r="B19" s="14">
        <v>53641</v>
      </c>
    </row>
    <row r="20" spans="1:4" ht="15.75" x14ac:dyDescent="0.25">
      <c r="A20" s="55"/>
    </row>
    <row r="21" spans="1:4" ht="15.75" x14ac:dyDescent="0.25">
      <c r="A21" s="55" t="s">
        <v>28</v>
      </c>
      <c r="B21" s="14">
        <v>24682</v>
      </c>
      <c r="D21" s="50" t="s">
        <v>29</v>
      </c>
    </row>
    <row r="22" spans="1:4" ht="15.75" x14ac:dyDescent="0.25">
      <c r="A22" s="55"/>
      <c r="B22" s="55"/>
      <c r="C22" s="55"/>
    </row>
  </sheetData>
  <sheetProtection algorithmName="SHA-512" hashValue="13zO+2k9ygWtX0QP84xbooRCXq8ChID1fcABsVq2T6mQLj2DUrqzpx/C6cYVAhxB/xCHCIztc+SMHnmo7ejDjA==" saltValue="IwzePDGk4kF/QYEg5Wgi6Q==" spinCount="100000" sheet="1" selectLockedCells="1"/>
  <dataValidations disablePrompts="1" count="1">
    <dataValidation type="whole" operator="greaterThan" allowBlank="1" showInputMessage="1" showErrorMessage="1" errorTitle="יש להזין מספר חיובי בלבד" error="יש להזין מספר חיובי בלבד" sqref="B17 B19" xr:uid="{E22B7721-5569-422D-BACC-9520430A2896}">
      <formula1>-1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3984F-0CC0-49C6-B0A8-C87D24A9E4CC}">
  <dimension ref="A2:K31"/>
  <sheetViews>
    <sheetView rightToLeft="1" zoomScale="70" zoomScaleNormal="70" workbookViewId="0">
      <selection activeCell="F64" sqref="F64"/>
    </sheetView>
  </sheetViews>
  <sheetFormatPr defaultRowHeight="14.25" x14ac:dyDescent="0.2"/>
  <cols>
    <col min="1" max="1" width="3.875" style="15" customWidth="1"/>
    <col min="2" max="2" width="25.625" style="15" customWidth="1"/>
    <col min="3" max="3" width="15.625" style="11" customWidth="1"/>
    <col min="4" max="4" width="25.625" style="15" customWidth="1"/>
    <col min="5" max="5" width="3.625" style="15" customWidth="1"/>
    <col min="6" max="7" width="16.375" style="15" customWidth="1"/>
    <col min="8" max="8" width="15.625" style="15" customWidth="1"/>
    <col min="9" max="9" width="25.625" style="15" customWidth="1"/>
    <col min="10" max="16384" width="9" style="11"/>
  </cols>
  <sheetData>
    <row r="2" spans="1:10" ht="26.25" x14ac:dyDescent="0.4">
      <c r="B2" s="16" t="s">
        <v>0</v>
      </c>
      <c r="D2" s="69" t="s">
        <v>1</v>
      </c>
      <c r="E2" s="70"/>
      <c r="F2" s="70"/>
      <c r="G2" s="70"/>
      <c r="I2" s="16" t="s">
        <v>2</v>
      </c>
    </row>
    <row r="3" spans="1:10" s="45" customFormat="1" ht="102.75" customHeight="1" x14ac:dyDescent="0.2">
      <c r="A3" s="43"/>
      <c r="B3" s="44" t="s">
        <v>3</v>
      </c>
      <c r="D3" s="44" t="s">
        <v>5</v>
      </c>
      <c r="E3" s="43"/>
      <c r="F3" s="67" t="s">
        <v>4</v>
      </c>
      <c r="G3" s="68"/>
      <c r="H3" s="43"/>
      <c r="I3" s="44" t="s">
        <v>6</v>
      </c>
    </row>
    <row r="4" spans="1:10" s="19" customFormat="1" ht="15.75" x14ac:dyDescent="0.25">
      <c r="A4" s="17"/>
      <c r="B4" s="18" t="s">
        <v>17</v>
      </c>
      <c r="D4" s="18" t="s">
        <v>17</v>
      </c>
      <c r="E4" s="17"/>
      <c r="F4" s="20" t="s">
        <v>17</v>
      </c>
      <c r="G4" s="21" t="s">
        <v>17</v>
      </c>
      <c r="H4" s="17"/>
      <c r="I4" s="18" t="s">
        <v>17</v>
      </c>
    </row>
    <row r="5" spans="1:10" s="24" customFormat="1" ht="15.75" x14ac:dyDescent="0.2">
      <c r="A5" s="22"/>
      <c r="B5" s="23">
        <f>+נתונים!B17</f>
        <v>341831</v>
      </c>
      <c r="D5" s="25">
        <f>IF(SUM(נתונים!B8,נתונים!B10)&gt;0,SUM(נתונים!B8,נתונים!B10)/נתונים!B17,"קיים גרעון")</f>
        <v>0.18613291363276005</v>
      </c>
      <c r="E5" s="22"/>
      <c r="F5" s="25" t="str">
        <f>IF(SUM(נתונים!B8,נתונים!B10)&lt;0,-SUM(נתונים!B8,נתונים!B10)/נתונים!B17,"אין גירעון מצטבר")</f>
        <v>אין גירעון מצטבר</v>
      </c>
      <c r="G5" s="26" t="str">
        <f>IF(נתונים!B21&lt;0,"קיים גירעון השנה","קיים רווח השנה")</f>
        <v>קיים רווח השנה</v>
      </c>
      <c r="H5" s="22"/>
      <c r="I5" s="25">
        <f>+נתונים!B19/נתונים!B17</f>
        <v>0.15692257285032662</v>
      </c>
    </row>
    <row r="6" spans="1:10" s="24" customFormat="1" ht="15.75" x14ac:dyDescent="0.2">
      <c r="A6" s="22"/>
      <c r="B6" s="23"/>
      <c r="D6" s="23"/>
      <c r="E6" s="22"/>
      <c r="F6" s="23"/>
      <c r="G6" s="27"/>
      <c r="H6" s="22"/>
      <c r="I6" s="23"/>
    </row>
    <row r="7" spans="1:10" s="24" customFormat="1" ht="23.25" x14ac:dyDescent="0.35">
      <c r="A7" s="22"/>
      <c r="B7" s="23"/>
      <c r="D7" s="23" t="s">
        <v>27</v>
      </c>
      <c r="E7" s="28"/>
      <c r="F7" s="23" t="s">
        <v>27</v>
      </c>
      <c r="G7" s="27"/>
      <c r="H7" s="22"/>
      <c r="I7" s="23" t="s">
        <v>25</v>
      </c>
      <c r="J7" s="29"/>
    </row>
    <row r="8" spans="1:10" s="24" customFormat="1" ht="15.75" x14ac:dyDescent="0.2">
      <c r="A8" s="22"/>
      <c r="B8" s="23"/>
      <c r="D8" s="30">
        <v>0.33</v>
      </c>
      <c r="E8" s="22"/>
      <c r="F8" s="30">
        <v>0.5</v>
      </c>
      <c r="G8" s="31"/>
      <c r="H8" s="22"/>
      <c r="I8" s="25">
        <f>+'בדיקת הנהכ'!G18</f>
        <v>0.22000000000000003</v>
      </c>
    </row>
    <row r="9" spans="1:10" ht="15.75" x14ac:dyDescent="0.25">
      <c r="B9" s="32"/>
      <c r="D9" s="32"/>
      <c r="F9" s="32"/>
      <c r="G9" s="33"/>
      <c r="I9" s="32"/>
    </row>
    <row r="10" spans="1:10" s="19" customFormat="1" ht="15.75" x14ac:dyDescent="0.25">
      <c r="A10" s="17"/>
      <c r="B10" s="34" t="s">
        <v>18</v>
      </c>
      <c r="D10" s="34" t="s">
        <v>18</v>
      </c>
      <c r="E10" s="17"/>
      <c r="F10" s="71" t="s">
        <v>18</v>
      </c>
      <c r="G10" s="72"/>
      <c r="H10" s="17"/>
      <c r="I10" s="34" t="s">
        <v>18</v>
      </c>
    </row>
    <row r="11" spans="1:10" s="61" customFormat="1" ht="54" customHeight="1" x14ac:dyDescent="0.2">
      <c r="A11" s="59"/>
      <c r="B11" s="60" t="str">
        <f>IF(B5&gt;100000,"המחזור גבוה מ-100 אלף שח - תקין","המחזור נמוך מ-100 אלף שח- לא עומדים בתנאי סף")</f>
        <v>המחזור גבוה מ-100 אלף שח - תקין</v>
      </c>
      <c r="D11" s="60" t="str">
        <f>IF(D5="קיים גרעון","לא רלוונטי",IF(D5&lt;D8,"אחוז העודפים  תקין","אחוז העודפים גבוה מ-33% - לא תקין"))</f>
        <v>אחוז העודפים  תקין</v>
      </c>
      <c r="E11" s="59"/>
      <c r="F11" s="73" t="str">
        <f>IF(F5="אין גירעון מצטבר","תקין",IF(AND(F5&gt;F8,G5="קיים גירעון השנה")=TRUE,"קיים גירעון הגבוה מהתקרה המותרת","תקין"))</f>
        <v>תקין</v>
      </c>
      <c r="G11" s="74"/>
      <c r="H11" s="59"/>
      <c r="I11" s="60" t="str">
        <f>IF(I5&lt;I8,"אחוז הוצאות ההנהלה וכלליות תואם את הוראות החשכל - תקין","אחוז ההנהלה וכלליות לא עומד בהוראות החשכל - לא עומדים בתנאי סף זה")</f>
        <v>אחוז הוצאות ההנהלה וכלליות תואם את הוראות החשכל - תקין</v>
      </c>
    </row>
    <row r="12" spans="1:10" ht="15" x14ac:dyDescent="0.2">
      <c r="B12" s="35"/>
      <c r="D12" s="35"/>
      <c r="F12" s="75"/>
      <c r="G12" s="76"/>
      <c r="I12" s="35"/>
    </row>
    <row r="13" spans="1:10" ht="25.5" x14ac:dyDescent="0.35">
      <c r="B13" s="36" t="str">
        <f>IF(B5&gt;100000,"✔","✖")</f>
        <v>✔</v>
      </c>
      <c r="D13" s="36" t="str">
        <f>IF(D5="קיים גרעון","✔",IF(D5&lt;0.33,"✔","✖"))</f>
        <v>✔</v>
      </c>
      <c r="F13" s="77" t="str">
        <f>IF(F11="תקין","✔","✖")</f>
        <v>✔</v>
      </c>
      <c r="G13" s="78"/>
      <c r="I13" s="36" t="str">
        <f>IF(I5&lt;I8,"✔","✖")</f>
        <v>✔</v>
      </c>
    </row>
    <row r="14" spans="1:10" x14ac:dyDescent="0.2">
      <c r="B14" s="37"/>
      <c r="D14" s="37"/>
      <c r="F14" s="79"/>
      <c r="G14" s="80"/>
      <c r="I14" s="37"/>
    </row>
    <row r="15" spans="1:10" x14ac:dyDescent="0.2">
      <c r="B15" s="38"/>
      <c r="D15" s="38"/>
      <c r="F15" s="79"/>
      <c r="G15" s="80"/>
      <c r="I15" s="38"/>
    </row>
    <row r="17" spans="1:11" ht="15" thickBot="1" x14ac:dyDescent="0.25"/>
    <row r="18" spans="1:11" s="40" customFormat="1" ht="33" customHeight="1" x14ac:dyDescent="0.35">
      <c r="A18" s="39"/>
      <c r="B18" s="39"/>
      <c r="D18" s="81" t="s">
        <v>26</v>
      </c>
      <c r="E18" s="82"/>
      <c r="F18" s="82"/>
      <c r="G18" s="83"/>
      <c r="H18" s="39"/>
      <c r="I18" s="39"/>
    </row>
    <row r="19" spans="1:11" s="63" customFormat="1" ht="44.25" customHeight="1" thickBot="1" x14ac:dyDescent="0.25">
      <c r="A19" s="62"/>
      <c r="B19" s="62"/>
      <c r="D19" s="84" t="str">
        <f>IF(AND(B13="✔",D13="✔",F13="✔",I13="✔")=TRUE,"המוסד עומד בתנאי הסף    ✔ ","המוסד לא עומד בתנאי הסף   ✖")</f>
        <v xml:space="preserve">המוסד עומד בתנאי הסף    ✔ </v>
      </c>
      <c r="E19" s="85"/>
      <c r="F19" s="85"/>
      <c r="G19" s="86"/>
      <c r="H19" s="62"/>
      <c r="I19" s="62"/>
    </row>
    <row r="21" spans="1:11" s="48" customFormat="1" ht="51" customHeight="1" x14ac:dyDescent="0.35">
      <c r="A21" s="47"/>
      <c r="B21" s="66" t="s">
        <v>32</v>
      </c>
      <c r="C21" s="66"/>
      <c r="D21" s="66"/>
      <c r="E21" s="66"/>
      <c r="F21" s="66"/>
      <c r="G21" s="66"/>
      <c r="H21" s="66"/>
      <c r="I21" s="66"/>
      <c r="J21" s="66"/>
      <c r="K21" s="66"/>
    </row>
    <row r="23" spans="1:11" x14ac:dyDescent="0.2">
      <c r="H23" s="46"/>
    </row>
    <row r="24" spans="1:11" x14ac:dyDescent="0.2">
      <c r="I24" s="41"/>
    </row>
    <row r="25" spans="1:11" x14ac:dyDescent="0.2">
      <c r="I25" s="41"/>
    </row>
    <row r="26" spans="1:11" x14ac:dyDescent="0.2">
      <c r="I26" s="41"/>
    </row>
    <row r="27" spans="1:11" x14ac:dyDescent="0.2">
      <c r="I27" s="41"/>
    </row>
    <row r="28" spans="1:11" ht="15" x14ac:dyDescent="0.25">
      <c r="B28" s="42"/>
      <c r="I28" s="41"/>
    </row>
    <row r="29" spans="1:11" x14ac:dyDescent="0.2">
      <c r="I29" s="41"/>
    </row>
    <row r="30" spans="1:11" x14ac:dyDescent="0.2">
      <c r="I30" s="41"/>
    </row>
    <row r="31" spans="1:11" ht="18" x14ac:dyDescent="0.25">
      <c r="B31" s="65" t="s">
        <v>24</v>
      </c>
    </row>
  </sheetData>
  <sheetProtection algorithmName="SHA-512" hashValue="zxS0PMcYcwY1CsQeOKhdMQ40+gykQFM+hTXnsww3I0w3g46lJnLV9nwwx+eaFPIrU58/lcJUbDtfFrnNpyFa/Q==" saltValue="Kd4hItpllOhds158KtZRTQ==" spinCount="100000" sheet="1" selectLockedCells="1" selectUnlockedCells="1"/>
  <mergeCells count="11">
    <mergeCell ref="B21:K21"/>
    <mergeCell ref="F3:G3"/>
    <mergeCell ref="D2:G2"/>
    <mergeCell ref="F10:G10"/>
    <mergeCell ref="F11:G11"/>
    <mergeCell ref="F12:G12"/>
    <mergeCell ref="F13:G13"/>
    <mergeCell ref="F14:G14"/>
    <mergeCell ref="F15:G15"/>
    <mergeCell ref="D18:G18"/>
    <mergeCell ref="D19:G19"/>
  </mergeCells>
  <pageMargins left="0.7" right="0.7" top="0.75" bottom="0.75" header="0.3" footer="0.3"/>
  <ignoredErrors>
    <ignoredError sqref="D5:D9 B5:B9 F5:I9 B11:B13 D11:D13 F11:I13 G10:H10" unlocked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A5B28-FA95-46CA-AA1B-8A13F73C119B}">
  <sheetPr>
    <tabColor theme="9" tint="0.39997558519241921"/>
    <pageSetUpPr fitToPage="1"/>
  </sheetPr>
  <dimension ref="B1:G19"/>
  <sheetViews>
    <sheetView rightToLeft="1" zoomScale="85" zoomScaleNormal="85" workbookViewId="0">
      <selection activeCell="G18" sqref="G18"/>
    </sheetView>
  </sheetViews>
  <sheetFormatPr defaultColWidth="8.625" defaultRowHeight="14.25" x14ac:dyDescent="0.2"/>
  <cols>
    <col min="1" max="2" width="8.625" style="5"/>
    <col min="3" max="3" width="11.75" style="5" customWidth="1"/>
    <col min="4" max="4" width="12.625" style="5" bestFit="1" customWidth="1"/>
    <col min="5" max="5" width="8.625" style="5"/>
    <col min="6" max="6" width="10.75" style="5" bestFit="1" customWidth="1"/>
    <col min="7" max="7" width="9.125" style="5" bestFit="1" customWidth="1"/>
    <col min="8" max="16384" width="8.625" style="5"/>
  </cols>
  <sheetData>
    <row r="1" spans="2:7" s="1" customFormat="1" x14ac:dyDescent="0.2"/>
    <row r="2" spans="2:7" s="1" customFormat="1" x14ac:dyDescent="0.2"/>
    <row r="3" spans="2:7" s="1" customFormat="1" x14ac:dyDescent="0.2"/>
    <row r="4" spans="2:7" s="1" customFormat="1" x14ac:dyDescent="0.2"/>
    <row r="5" spans="2:7" s="1" customFormat="1" x14ac:dyDescent="0.2">
      <c r="C5" s="1" t="s">
        <v>19</v>
      </c>
      <c r="F5" s="2">
        <f>+נתונים!B17</f>
        <v>341831</v>
      </c>
    </row>
    <row r="6" spans="2:7" s="1" customFormat="1" x14ac:dyDescent="0.2"/>
    <row r="7" spans="2:7" s="1" customFormat="1" x14ac:dyDescent="0.2">
      <c r="B7" s="3"/>
      <c r="C7" s="3" t="s">
        <v>20</v>
      </c>
      <c r="D7" s="3" t="s">
        <v>21</v>
      </c>
      <c r="E7" s="3" t="s">
        <v>22</v>
      </c>
    </row>
    <row r="8" spans="2:7" s="1" customFormat="1" x14ac:dyDescent="0.2">
      <c r="B8" s="3"/>
      <c r="C8" s="3"/>
      <c r="D8" s="3"/>
      <c r="E8" s="3"/>
    </row>
    <row r="9" spans="2:7" s="1" customFormat="1" x14ac:dyDescent="0.2">
      <c r="E9" s="4"/>
    </row>
    <row r="10" spans="2:7" x14ac:dyDescent="0.2">
      <c r="B10" s="6" t="str">
        <f t="shared" ref="B10:B15" si="0">IF(AND(C10&lt;$F$5,D10&gt;=$F$5),"V",0)</f>
        <v>V</v>
      </c>
      <c r="C10" s="6">
        <v>0</v>
      </c>
      <c r="D10" s="6">
        <v>10000000</v>
      </c>
      <c r="E10" s="7">
        <v>0.22</v>
      </c>
      <c r="F10" s="6"/>
      <c r="G10" s="6">
        <f>IF($F$5&gt;D10,(D10-C10)*E10,IF($F$5&lt;C10,0,($F$5-C10)*E10))</f>
        <v>75202.820000000007</v>
      </c>
    </row>
    <row r="11" spans="2:7" x14ac:dyDescent="0.2">
      <c r="B11" s="6">
        <f t="shared" si="0"/>
        <v>0</v>
      </c>
      <c r="C11" s="6">
        <f>D10+1</f>
        <v>10000001</v>
      </c>
      <c r="D11" s="6">
        <v>25000000</v>
      </c>
      <c r="E11" s="7">
        <v>0.155</v>
      </c>
      <c r="F11" s="6"/>
      <c r="G11" s="6">
        <f t="shared" ref="G11:G15" si="1">IF($F$5&gt;D11,(D11-C11)*E11,IF($F$5&lt;C11,0,($F$5-C11)*E11))</f>
        <v>0</v>
      </c>
    </row>
    <row r="12" spans="2:7" x14ac:dyDescent="0.2">
      <c r="B12" s="6">
        <f t="shared" si="0"/>
        <v>0</v>
      </c>
      <c r="C12" s="6">
        <f t="shared" ref="C12:C15" si="2">D11+1</f>
        <v>25000001</v>
      </c>
      <c r="D12" s="6">
        <v>50000000</v>
      </c>
      <c r="E12" s="7">
        <v>0.1</v>
      </c>
      <c r="F12" s="6"/>
      <c r="G12" s="6">
        <f t="shared" si="1"/>
        <v>0</v>
      </c>
    </row>
    <row r="13" spans="2:7" x14ac:dyDescent="0.2">
      <c r="B13" s="6">
        <f t="shared" si="0"/>
        <v>0</v>
      </c>
      <c r="C13" s="6">
        <f t="shared" si="2"/>
        <v>50000001</v>
      </c>
      <c r="D13" s="6">
        <v>75000000</v>
      </c>
      <c r="E13" s="7">
        <v>8.5000000000000006E-2</v>
      </c>
      <c r="F13" s="6"/>
      <c r="G13" s="6">
        <f t="shared" si="1"/>
        <v>0</v>
      </c>
    </row>
    <row r="14" spans="2:7" x14ac:dyDescent="0.2">
      <c r="B14" s="6">
        <f t="shared" si="0"/>
        <v>0</v>
      </c>
      <c r="C14" s="6">
        <f t="shared" si="2"/>
        <v>75000001</v>
      </c>
      <c r="D14" s="6">
        <v>100000000</v>
      </c>
      <c r="E14" s="7">
        <v>7.4999999999999997E-2</v>
      </c>
      <c r="F14" s="6"/>
      <c r="G14" s="6">
        <f t="shared" si="1"/>
        <v>0</v>
      </c>
    </row>
    <row r="15" spans="2:7" x14ac:dyDescent="0.2">
      <c r="B15" s="6">
        <f t="shared" si="0"/>
        <v>0</v>
      </c>
      <c r="C15" s="6">
        <f t="shared" si="2"/>
        <v>100000001</v>
      </c>
      <c r="D15" s="6">
        <v>9999999999</v>
      </c>
      <c r="E15" s="7">
        <v>0.05</v>
      </c>
      <c r="F15" s="6"/>
      <c r="G15" s="6">
        <f t="shared" si="1"/>
        <v>0</v>
      </c>
    </row>
    <row r="16" spans="2:7" x14ac:dyDescent="0.2">
      <c r="C16" s="6"/>
      <c r="D16" s="6"/>
      <c r="E16" s="8"/>
      <c r="G16" s="6"/>
    </row>
    <row r="17" spans="2:7" x14ac:dyDescent="0.2">
      <c r="C17" s="6"/>
      <c r="D17" s="6"/>
      <c r="G17" s="9">
        <f>SUM(G10:G16)</f>
        <v>75202.820000000007</v>
      </c>
    </row>
    <row r="18" spans="2:7" x14ac:dyDescent="0.2">
      <c r="C18" s="6"/>
      <c r="D18" s="6"/>
      <c r="G18" s="10">
        <f>G17/F5</f>
        <v>0.22000000000000003</v>
      </c>
    </row>
    <row r="19" spans="2:7" x14ac:dyDescent="0.2">
      <c r="B19" s="5" t="s">
        <v>23</v>
      </c>
    </row>
  </sheetData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דיסקליימר</vt:lpstr>
      <vt:lpstr>נתונים</vt:lpstr>
      <vt:lpstr>תוצאות</vt:lpstr>
      <vt:lpstr>בדיקת הנהכ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Tamir</dc:creator>
  <cp:lastModifiedBy>תמיר שרעבי, רו"ח</cp:lastModifiedBy>
  <dcterms:created xsi:type="dcterms:W3CDTF">2015-06-05T18:19:34Z</dcterms:created>
  <dcterms:modified xsi:type="dcterms:W3CDTF">2022-06-20T09:57:34Z</dcterms:modified>
</cp:coreProperties>
</file>